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arik\Desktop\"/>
    </mc:Choice>
  </mc:AlternateContent>
  <xr:revisionPtr revIDLastSave="0" documentId="8_{A7099E33-636F-4EFB-B31C-EEDD79EB52AC}" xr6:coauthVersionLast="47" xr6:coauthVersionMax="47" xr10:uidLastSave="{00000000-0000-0000-0000-000000000000}"/>
  <workbookProtection workbookAlgorithmName="SHA-512" workbookHashValue="rY9jCIznDlclPWZxwNs9XSTmNqbkL70EotrPYjxOlnD2oI147juKe9L7AnDRIhdO+laWoRnf+NtcoA0rN1Dsxw==" workbookSaltValue="xJduT+LgSjBmr/e7ZwL5ag==" workbookSpinCount="100000" lockStructure="1"/>
  <bookViews>
    <workbookView xWindow="-108" yWindow="-108" windowWidth="23256" windowHeight="13896" xr2:uid="{D23D0895-63AE-48A0-807C-E3AF0C12F6F7}"/>
  </bookViews>
  <sheets>
    <sheet name="BB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7" i="1" l="1"/>
  <c r="M15" i="1"/>
  <c r="M24" i="1"/>
  <c r="J17" i="1"/>
  <c r="G16" i="1"/>
  <c r="G15" i="1"/>
  <c r="G14" i="1"/>
  <c r="G13" i="1"/>
  <c r="M14" i="1"/>
  <c r="M28" i="1" s="1"/>
  <c r="G12" i="1"/>
  <c r="G11" i="1"/>
  <c r="G10" i="1"/>
  <c r="G9" i="1"/>
  <c r="G8" i="1"/>
  <c r="G7" i="1"/>
  <c r="G6" i="1"/>
  <c r="G5" i="1"/>
  <c r="M8" i="1"/>
  <c r="M10" i="1" s="1"/>
  <c r="G4" i="1"/>
  <c r="G17" i="1" s="1"/>
  <c r="M19" i="1" l="1"/>
  <c r="M21" i="1" s="1"/>
  <c r="M25" i="1" s="1"/>
  <c r="M29" i="1" l="1"/>
</calcChain>
</file>

<file path=xl/sharedStrings.xml><?xml version="1.0" encoding="utf-8"?>
<sst xmlns="http://schemas.openxmlformats.org/spreadsheetml/2006/main" count="41" uniqueCount="38">
  <si>
    <t xml:space="preserve"> Borrowing Base Tape</t>
  </si>
  <si>
    <t xml:space="preserve">Borrowing Base </t>
  </si>
  <si>
    <t>Investors</t>
  </si>
  <si>
    <t>Uncalled</t>
  </si>
  <si>
    <t xml:space="preserve">Pending </t>
  </si>
  <si>
    <t>Included</t>
  </si>
  <si>
    <t xml:space="preserve">Partial </t>
  </si>
  <si>
    <t>Eligible</t>
  </si>
  <si>
    <t>Hedge Bank</t>
  </si>
  <si>
    <t xml:space="preserve"> Collateral</t>
  </si>
  <si>
    <t>Scotiabank</t>
  </si>
  <si>
    <t>Total Eligible Unfunded</t>
  </si>
  <si>
    <t>BNP</t>
  </si>
  <si>
    <t>Aggregate Outstanding Trade Allocation</t>
  </si>
  <si>
    <t>Citi</t>
  </si>
  <si>
    <r>
      <t xml:space="preserve"> Tranche A</t>
    </r>
    <r>
      <rPr>
        <sz val="10"/>
        <rFont val="Arial"/>
        <family val="2"/>
      </rPr>
      <t xml:space="preserve"> (First-Out RLOC)</t>
    </r>
  </si>
  <si>
    <t>Borrowing Base</t>
  </si>
  <si>
    <t>Max Commitment</t>
  </si>
  <si>
    <t xml:space="preserve">Available Commitment </t>
  </si>
  <si>
    <t>Principal Obligations</t>
  </si>
  <si>
    <t>- Loans Outstanding</t>
  </si>
  <si>
    <t>- LC Liability</t>
  </si>
  <si>
    <t xml:space="preserve">  Total Obligations</t>
  </si>
  <si>
    <r>
      <t xml:space="preserve">Headroom </t>
    </r>
    <r>
      <rPr>
        <sz val="10"/>
        <rFont val="Arial"/>
        <family val="2"/>
      </rPr>
      <t>(Deficiency)</t>
    </r>
  </si>
  <si>
    <t>Total Eligible</t>
  </si>
  <si>
    <t>Allocation</t>
  </si>
  <si>
    <r>
      <t xml:space="preserve"> Tranche B </t>
    </r>
    <r>
      <rPr>
        <sz val="10"/>
        <rFont val="Arial"/>
        <family val="2"/>
      </rPr>
      <t>(Last-Out RLOC)</t>
    </r>
  </si>
  <si>
    <t>A Outstanding</t>
  </si>
  <si>
    <t>A LC Liability</t>
  </si>
  <si>
    <t>Maximum Commitment</t>
  </si>
  <si>
    <t>B Outstanding</t>
  </si>
  <si>
    <t>Available Commitment</t>
  </si>
  <si>
    <t>Total Obligations</t>
  </si>
  <si>
    <r>
      <t>Headroom</t>
    </r>
    <r>
      <rPr>
        <sz val="10"/>
        <rFont val="Arial"/>
        <family val="2"/>
      </rPr>
      <t xml:space="preserve"> (Deficiency)</t>
    </r>
  </si>
  <si>
    <t xml:space="preserve"> Gross Availability </t>
  </si>
  <si>
    <t xml:space="preserve">   Obligations</t>
  </si>
  <si>
    <t xml:space="preserve"> Net Availability </t>
  </si>
  <si>
    <t>Trade Alloc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</si>
</sst>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164" formatCode="_(&quot;$&quot;* #,##0_);_(&quot;$&quot;* \(#,##0\);_(&quot;$&quot;* &quot;-&quot;??_);_(@_)"/>
    <numFmt numFmtId="165" formatCode="0%;\-0%;&quot;-&quot;"/>
  </numFmts>
  <fonts count="5" x14ac:knownFonts="1">
    <font>
      <sz val="10"/>
      <color theme="1"/>
      <name val="Aptos Narrow"/>
      <family val="2"/>
      <scheme val="minor"/>
    </font>
    <font>
      <b/>
      <sz val="14"/>
      <name val="Calibri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0" fillId="0" borderId="2" xfId="0" applyBorder="1"/>
    <xf numFmtId="0" fontId="2" fillId="0" borderId="3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4" fillId="0" borderId="0" xfId="0" applyFont="1" applyAlignment="1">
      <alignment horizontal="left" vertical="center"/>
    </xf>
    <xf numFmtId="16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41" fontId="4" fillId="0" borderId="0" xfId="0" applyNumberFormat="1" applyFont="1" applyAlignment="1">
      <alignment horizontal="right" vertical="center"/>
    </xf>
    <xf numFmtId="0" fontId="3" fillId="2" borderId="0" xfId="0" applyFont="1" applyFill="1"/>
    <xf numFmtId="0" fontId="3" fillId="0" borderId="0" xfId="0" applyFont="1" applyAlignment="1">
      <alignment horizontal="center"/>
    </xf>
    <xf numFmtId="41" fontId="3" fillId="0" borderId="0" xfId="0" applyNumberFormat="1" applyFont="1"/>
    <xf numFmtId="0" fontId="4" fillId="0" borderId="4" xfId="0" applyFont="1" applyBorder="1" applyAlignment="1">
      <alignment horizontal="left" vertical="center" indent="1"/>
    </xf>
    <xf numFmtId="41" fontId="4" fillId="0" borderId="5" xfId="0" applyNumberFormat="1" applyFont="1" applyBorder="1" applyAlignment="1">
      <alignment horizontal="right" vertical="center"/>
    </xf>
    <xf numFmtId="0" fontId="3" fillId="0" borderId="4" xfId="0" applyFont="1" applyBorder="1"/>
    <xf numFmtId="41" fontId="3" fillId="0" borderId="5" xfId="0" applyNumberFormat="1" applyFont="1" applyBorder="1"/>
    <xf numFmtId="0" fontId="2" fillId="0" borderId="6" xfId="0" applyFont="1" applyBorder="1" applyAlignment="1">
      <alignment horizontal="left" vertical="center"/>
    </xf>
    <xf numFmtId="41" fontId="3" fillId="0" borderId="7" xfId="0" applyNumberFormat="1" applyFont="1" applyBorder="1"/>
    <xf numFmtId="0" fontId="2" fillId="0" borderId="4" xfId="0" applyFont="1" applyBorder="1" applyAlignment="1">
      <alignment horizontal="left" vertical="center" indent="1"/>
    </xf>
    <xf numFmtId="0" fontId="4" fillId="0" borderId="4" xfId="0" quotePrefix="1" applyFont="1" applyBorder="1" applyAlignment="1">
      <alignment horizontal="left" vertical="center" indent="2"/>
    </xf>
    <xf numFmtId="0" fontId="4" fillId="0" borderId="6" xfId="0" quotePrefix="1" applyFont="1" applyBorder="1" applyAlignment="1">
      <alignment horizontal="left" vertical="center" indent="2"/>
    </xf>
    <xf numFmtId="41" fontId="4" fillId="0" borderId="7" xfId="0" applyNumberFormat="1" applyFont="1" applyBorder="1" applyAlignment="1">
      <alignment horizontal="right" vertical="center"/>
    </xf>
    <xf numFmtId="0" fontId="2" fillId="0" borderId="4" xfId="0" quotePrefix="1" applyFont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164" fontId="4" fillId="0" borderId="3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165" fontId="4" fillId="0" borderId="3" xfId="0" applyNumberFormat="1" applyFont="1" applyBorder="1" applyAlignment="1">
      <alignment horizontal="center" vertical="center"/>
    </xf>
    <xf numFmtId="41" fontId="4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/>
    <xf numFmtId="0" fontId="2" fillId="0" borderId="0" xfId="0" applyFont="1" applyAlignment="1">
      <alignment horizontal="left" vertical="center"/>
    </xf>
    <xf numFmtId="0" fontId="0" fillId="2" borderId="0" xfId="0" applyFill="1"/>
    <xf numFmtId="9" fontId="3" fillId="0" borderId="0" xfId="0" applyNumberFormat="1" applyFont="1"/>
    <xf numFmtId="0" fontId="2" fillId="0" borderId="4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 indent="1"/>
    </xf>
    <xf numFmtId="0" fontId="2" fillId="0" borderId="6" xfId="0" quotePrefix="1" applyFont="1" applyBorder="1" applyAlignment="1">
      <alignment horizontal="left" vertical="center"/>
    </xf>
    <xf numFmtId="9" fontId="0" fillId="0" borderId="0" xfId="0" applyNumberFormat="1"/>
    <xf numFmtId="42" fontId="4" fillId="0" borderId="0" xfId="0" applyNumberFormat="1" applyFont="1" applyAlignment="1">
      <alignment horizontal="right" vertical="center"/>
    </xf>
    <xf numFmtId="42" fontId="3" fillId="0" borderId="0" xfId="0" applyNumberFormat="1" applyFont="1"/>
    <xf numFmtId="42" fontId="4" fillId="0" borderId="7" xfId="0" applyNumberFormat="1" applyFont="1" applyBorder="1" applyAlignment="1">
      <alignment horizontal="right" vertical="center"/>
    </xf>
    <xf numFmtId="42" fontId="4" fillId="0" borderId="5" xfId="0" applyNumberFormat="1" applyFont="1" applyBorder="1" applyAlignment="1">
      <alignment horizontal="right" vertical="center"/>
    </xf>
    <xf numFmtId="42" fontId="3" fillId="0" borderId="5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98D16-E2F5-4044-8AB5-150654CB8B21}">
  <dimension ref="B2:M33"/>
  <sheetViews>
    <sheetView showGridLines="0" showRowColHeaders="0" tabSelected="1" zoomScale="91" workbookViewId="0">
      <selection activeCell="F4" sqref="F4"/>
    </sheetView>
  </sheetViews>
  <sheetFormatPr defaultRowHeight="13.8" x14ac:dyDescent="0.3"/>
  <cols>
    <col min="2" max="6" width="12.77734375" customWidth="1"/>
    <col min="7" max="7" width="13.5546875" bestFit="1" customWidth="1"/>
    <col min="8" max="8" width="1.77734375" customWidth="1"/>
    <col min="9" max="9" width="12.77734375" customWidth="1"/>
    <col min="10" max="10" width="13.5546875" bestFit="1" customWidth="1"/>
    <col min="11" max="11" width="1.77734375" customWidth="1"/>
    <col min="12" max="12" width="35.5546875" customWidth="1"/>
    <col min="13" max="13" width="13.5546875" bestFit="1" customWidth="1"/>
  </cols>
  <sheetData>
    <row r="2" spans="2:13" ht="18" x14ac:dyDescent="0.3">
      <c r="B2" s="1" t="s">
        <v>0</v>
      </c>
      <c r="L2" s="2" t="s">
        <v>1</v>
      </c>
      <c r="M2" s="3"/>
    </row>
    <row r="3" spans="2:13" x14ac:dyDescent="0.3"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5"/>
      <c r="I3" s="4" t="s">
        <v>8</v>
      </c>
      <c r="J3" s="6" t="s">
        <v>37</v>
      </c>
      <c r="L3" s="7" t="s">
        <v>9</v>
      </c>
      <c r="M3" s="8"/>
    </row>
    <row r="4" spans="2:13" x14ac:dyDescent="0.3">
      <c r="B4" s="9"/>
      <c r="C4" s="10">
        <v>90000000</v>
      </c>
      <c r="D4" s="10">
        <v>0</v>
      </c>
      <c r="E4" s="11">
        <v>1</v>
      </c>
      <c r="F4" s="12">
        <v>0</v>
      </c>
      <c r="G4" s="13">
        <f t="shared" ref="G4:G16" si="0">MAX(0,C4-D4)*E4*(1-F4)</f>
        <v>90000000</v>
      </c>
      <c r="H4" s="14"/>
      <c r="I4" s="15" t="s">
        <v>10</v>
      </c>
      <c r="J4" s="16">
        <v>0</v>
      </c>
      <c r="K4" s="14"/>
      <c r="L4" s="17" t="s">
        <v>11</v>
      </c>
      <c r="M4" s="18">
        <v>628000000</v>
      </c>
    </row>
    <row r="5" spans="2:13" x14ac:dyDescent="0.3">
      <c r="B5" s="9"/>
      <c r="C5" s="10">
        <v>80000000</v>
      </c>
      <c r="D5" s="10">
        <v>5000000</v>
      </c>
      <c r="E5" s="11">
        <v>1</v>
      </c>
      <c r="F5" s="12">
        <v>0</v>
      </c>
      <c r="G5" s="13">
        <f t="shared" si="0"/>
        <v>75000000</v>
      </c>
      <c r="H5" s="14"/>
      <c r="I5" s="15" t="s">
        <v>12</v>
      </c>
      <c r="J5" s="16">
        <v>0</v>
      </c>
      <c r="K5" s="14"/>
      <c r="L5" s="17" t="s">
        <v>13</v>
      </c>
      <c r="M5" s="18">
        <v>0</v>
      </c>
    </row>
    <row r="6" spans="2:13" x14ac:dyDescent="0.3">
      <c r="B6" s="9"/>
      <c r="C6" s="10">
        <v>75000000</v>
      </c>
      <c r="D6" s="10">
        <v>0</v>
      </c>
      <c r="E6" s="11">
        <v>1</v>
      </c>
      <c r="F6" s="12">
        <v>0</v>
      </c>
      <c r="G6" s="13">
        <f t="shared" si="0"/>
        <v>75000000</v>
      </c>
      <c r="H6" s="14"/>
      <c r="I6" s="15" t="s">
        <v>14</v>
      </c>
      <c r="J6" s="16">
        <v>0</v>
      </c>
      <c r="K6" s="14"/>
      <c r="L6" s="19"/>
      <c r="M6" s="20"/>
    </row>
    <row r="7" spans="2:13" x14ac:dyDescent="0.3">
      <c r="B7" s="9"/>
      <c r="C7" s="10">
        <v>70000000</v>
      </c>
      <c r="D7" s="10">
        <v>8000000</v>
      </c>
      <c r="E7" s="11">
        <v>1</v>
      </c>
      <c r="F7" s="12">
        <v>0</v>
      </c>
      <c r="G7" s="13">
        <f t="shared" si="0"/>
        <v>62000000</v>
      </c>
      <c r="H7" s="14"/>
      <c r="I7" s="9"/>
      <c r="J7" s="13"/>
      <c r="K7" s="14"/>
      <c r="L7" s="21" t="s">
        <v>15</v>
      </c>
      <c r="M7" s="22"/>
    </row>
    <row r="8" spans="2:13" x14ac:dyDescent="0.3">
      <c r="B8" s="9"/>
      <c r="C8" s="10">
        <v>60000000</v>
      </c>
      <c r="D8" s="10">
        <v>0</v>
      </c>
      <c r="E8" s="11">
        <v>1</v>
      </c>
      <c r="F8" s="12">
        <v>0</v>
      </c>
      <c r="G8" s="13">
        <f t="shared" si="0"/>
        <v>60000000</v>
      </c>
      <c r="H8" s="14"/>
      <c r="I8" s="9"/>
      <c r="J8" s="13"/>
      <c r="K8" s="14"/>
      <c r="L8" s="17" t="s">
        <v>16</v>
      </c>
      <c r="M8" s="18">
        <f>0.75*M4-M5</f>
        <v>471000000</v>
      </c>
    </row>
    <row r="9" spans="2:13" x14ac:dyDescent="0.3">
      <c r="B9" s="9"/>
      <c r="C9" s="10">
        <v>55000000</v>
      </c>
      <c r="D9" s="10">
        <v>3000000</v>
      </c>
      <c r="E9" s="11">
        <v>1</v>
      </c>
      <c r="F9" s="12">
        <v>0</v>
      </c>
      <c r="G9" s="13">
        <f t="shared" si="0"/>
        <v>52000000</v>
      </c>
      <c r="H9" s="14"/>
      <c r="I9" s="9"/>
      <c r="J9" s="13"/>
      <c r="K9" s="14"/>
      <c r="L9" s="17" t="s">
        <v>17</v>
      </c>
      <c r="M9" s="18">
        <v>470000000</v>
      </c>
    </row>
    <row r="10" spans="2:13" x14ac:dyDescent="0.3">
      <c r="B10" s="9"/>
      <c r="C10" s="10">
        <v>50000000</v>
      </c>
      <c r="D10" s="10">
        <v>0</v>
      </c>
      <c r="E10" s="11">
        <v>1</v>
      </c>
      <c r="F10" s="12">
        <v>0.1</v>
      </c>
      <c r="G10" s="13">
        <f t="shared" si="0"/>
        <v>45000000</v>
      </c>
      <c r="H10" s="14"/>
      <c r="I10" s="9"/>
      <c r="J10" s="13"/>
      <c r="K10" s="14"/>
      <c r="L10" s="17" t="s">
        <v>18</v>
      </c>
      <c r="M10" s="18">
        <f>MIN(M9,M8)</f>
        <v>470000000</v>
      </c>
    </row>
    <row r="11" spans="2:13" x14ac:dyDescent="0.3">
      <c r="B11" s="9"/>
      <c r="C11" s="10">
        <v>45000000</v>
      </c>
      <c r="D11" s="10">
        <v>0</v>
      </c>
      <c r="E11" s="11">
        <v>1</v>
      </c>
      <c r="F11" s="12">
        <v>0</v>
      </c>
      <c r="G11" s="13">
        <f t="shared" si="0"/>
        <v>45000000</v>
      </c>
      <c r="H11" s="14"/>
      <c r="I11" s="9"/>
      <c r="J11" s="13"/>
      <c r="K11" s="14"/>
      <c r="L11" s="23" t="s">
        <v>19</v>
      </c>
      <c r="M11" s="20"/>
    </row>
    <row r="12" spans="2:13" x14ac:dyDescent="0.3">
      <c r="B12" s="9"/>
      <c r="C12" s="10">
        <v>40000000</v>
      </c>
      <c r="D12" s="10">
        <v>0</v>
      </c>
      <c r="E12" s="11">
        <v>1</v>
      </c>
      <c r="F12" s="12">
        <v>0</v>
      </c>
      <c r="G12" s="13">
        <f t="shared" si="0"/>
        <v>40000000</v>
      </c>
      <c r="H12" s="14"/>
      <c r="I12" s="9"/>
      <c r="J12" s="13"/>
      <c r="K12" s="14"/>
      <c r="L12" s="24" t="s">
        <v>20</v>
      </c>
      <c r="M12" s="18">
        <v>320000000</v>
      </c>
    </row>
    <row r="13" spans="2:13" x14ac:dyDescent="0.3">
      <c r="B13" s="9"/>
      <c r="C13" s="10">
        <v>50000000</v>
      </c>
      <c r="D13" s="10">
        <v>0</v>
      </c>
      <c r="E13" s="11">
        <v>1</v>
      </c>
      <c r="F13" s="12">
        <v>0</v>
      </c>
      <c r="G13" s="13">
        <f t="shared" si="0"/>
        <v>50000000</v>
      </c>
      <c r="H13" s="14"/>
      <c r="I13" s="9"/>
      <c r="J13" s="13"/>
      <c r="K13" s="14"/>
      <c r="L13" s="25" t="s">
        <v>21</v>
      </c>
      <c r="M13" s="26">
        <v>5000000</v>
      </c>
    </row>
    <row r="14" spans="2:13" x14ac:dyDescent="0.3">
      <c r="B14" s="9"/>
      <c r="C14" s="10">
        <v>40000000</v>
      </c>
      <c r="D14" s="10">
        <v>0</v>
      </c>
      <c r="E14" s="11">
        <v>1</v>
      </c>
      <c r="F14" s="12">
        <v>0.15</v>
      </c>
      <c r="G14" s="13">
        <f t="shared" si="0"/>
        <v>34000000</v>
      </c>
      <c r="H14" s="14"/>
      <c r="I14" s="9"/>
      <c r="J14" s="13"/>
      <c r="K14" s="14"/>
      <c r="L14" s="27" t="s">
        <v>22</v>
      </c>
      <c r="M14" s="18">
        <f>M12+M13</f>
        <v>325000000</v>
      </c>
    </row>
    <row r="15" spans="2:13" x14ac:dyDescent="0.3">
      <c r="B15" s="9"/>
      <c r="C15" s="10">
        <v>60000000</v>
      </c>
      <c r="D15" s="10">
        <v>0</v>
      </c>
      <c r="E15" s="11">
        <v>0</v>
      </c>
      <c r="F15" s="12">
        <v>0</v>
      </c>
      <c r="G15" s="13">
        <f t="shared" si="0"/>
        <v>0</v>
      </c>
      <c r="H15" s="14"/>
      <c r="I15" s="9"/>
      <c r="J15" s="13"/>
      <c r="K15" s="14"/>
      <c r="L15" s="23" t="s">
        <v>23</v>
      </c>
      <c r="M15" s="45">
        <f>M10-M14</f>
        <v>145000000</v>
      </c>
    </row>
    <row r="16" spans="2:13" x14ac:dyDescent="0.3">
      <c r="B16" s="28"/>
      <c r="C16" s="29">
        <v>55000000</v>
      </c>
      <c r="D16" s="29">
        <v>0</v>
      </c>
      <c r="E16" s="30">
        <v>0</v>
      </c>
      <c r="F16" s="31">
        <v>0</v>
      </c>
      <c r="G16" s="32">
        <f t="shared" si="0"/>
        <v>0</v>
      </c>
      <c r="H16" s="14"/>
      <c r="I16" s="28"/>
      <c r="J16" s="32"/>
      <c r="K16" s="14"/>
      <c r="L16" s="17"/>
      <c r="M16" s="18"/>
    </row>
    <row r="17" spans="2:13" x14ac:dyDescent="0.3">
      <c r="B17" s="33" t="s">
        <v>24</v>
      </c>
      <c r="C17" s="34"/>
      <c r="D17" s="34"/>
      <c r="E17" s="34"/>
      <c r="G17" s="10">
        <f>SUM(G4:G16)</f>
        <v>628000000</v>
      </c>
      <c r="I17" s="35" t="s">
        <v>25</v>
      </c>
      <c r="J17" s="42">
        <f>SUM(J4:J16)</f>
        <v>0</v>
      </c>
      <c r="K17" s="36"/>
      <c r="L17" s="19"/>
      <c r="M17" s="20"/>
    </row>
    <row r="18" spans="2:13" x14ac:dyDescent="0.3">
      <c r="B18" s="34"/>
      <c r="C18" s="34"/>
      <c r="D18" s="34"/>
      <c r="E18" s="34"/>
      <c r="F18" s="34"/>
      <c r="G18" s="34"/>
      <c r="I18" s="34"/>
      <c r="J18" s="43"/>
      <c r="K18" s="36"/>
      <c r="L18" s="21" t="s">
        <v>26</v>
      </c>
      <c r="M18" s="22"/>
    </row>
    <row r="19" spans="2:13" x14ac:dyDescent="0.3">
      <c r="B19" s="34"/>
      <c r="C19" s="34"/>
      <c r="D19" s="34"/>
      <c r="E19" s="34"/>
      <c r="F19" s="34"/>
      <c r="G19" s="34"/>
      <c r="I19" s="9" t="s">
        <v>27</v>
      </c>
      <c r="J19" s="42">
        <v>320000000</v>
      </c>
      <c r="K19" s="36"/>
      <c r="L19" s="17" t="s">
        <v>16</v>
      </c>
      <c r="M19" s="18">
        <f>0.85*M4-M5-M14</f>
        <v>208800000</v>
      </c>
    </row>
    <row r="20" spans="2:13" x14ac:dyDescent="0.3">
      <c r="B20" s="34"/>
      <c r="C20" s="34"/>
      <c r="D20" s="34"/>
      <c r="E20" s="34"/>
      <c r="F20" s="34"/>
      <c r="G20" s="34"/>
      <c r="I20" s="9" t="s">
        <v>28</v>
      </c>
      <c r="J20" s="42">
        <v>5000000</v>
      </c>
      <c r="K20" s="36"/>
      <c r="L20" s="17" t="s">
        <v>29</v>
      </c>
      <c r="M20" s="18">
        <v>70000000</v>
      </c>
    </row>
    <row r="21" spans="2:13" x14ac:dyDescent="0.3">
      <c r="B21" s="34"/>
      <c r="C21" s="34"/>
      <c r="D21" s="34"/>
      <c r="E21" s="34"/>
      <c r="F21" s="34"/>
      <c r="G21" s="34"/>
      <c r="I21" s="9" t="s">
        <v>30</v>
      </c>
      <c r="J21" s="42">
        <v>60000000</v>
      </c>
      <c r="K21" s="36"/>
      <c r="L21" s="17" t="s">
        <v>31</v>
      </c>
      <c r="M21" s="18">
        <f>MIN(M20,M19)</f>
        <v>70000000</v>
      </c>
    </row>
    <row r="22" spans="2:13" x14ac:dyDescent="0.3">
      <c r="B22" s="34"/>
      <c r="C22" s="34"/>
      <c r="D22" s="34"/>
      <c r="E22" s="34"/>
      <c r="F22" s="37"/>
      <c r="G22" s="34"/>
      <c r="K22" s="36"/>
      <c r="L22" s="17" t="s">
        <v>19</v>
      </c>
      <c r="M22" s="20"/>
    </row>
    <row r="23" spans="2:13" x14ac:dyDescent="0.3">
      <c r="B23" s="34"/>
      <c r="C23" s="34"/>
      <c r="D23" s="34"/>
      <c r="E23" s="34"/>
      <c r="F23" s="37"/>
      <c r="G23" s="34"/>
      <c r="K23" s="36"/>
      <c r="L23" s="25" t="s">
        <v>20</v>
      </c>
      <c r="M23" s="26">
        <v>60000000</v>
      </c>
    </row>
    <row r="24" spans="2:13" x14ac:dyDescent="0.3">
      <c r="B24" s="34"/>
      <c r="C24" s="34"/>
      <c r="D24" s="34"/>
      <c r="E24" s="34"/>
      <c r="F24" s="37"/>
      <c r="G24" s="34"/>
      <c r="K24" s="36"/>
      <c r="L24" s="23" t="s">
        <v>32</v>
      </c>
      <c r="M24" s="18">
        <f>M23</f>
        <v>60000000</v>
      </c>
    </row>
    <row r="25" spans="2:13" x14ac:dyDescent="0.3">
      <c r="B25" s="34"/>
      <c r="C25" s="34"/>
      <c r="D25" s="34"/>
      <c r="E25" s="34"/>
      <c r="F25" s="37"/>
      <c r="G25" s="34"/>
      <c r="K25" s="36"/>
      <c r="L25" s="23" t="s">
        <v>33</v>
      </c>
      <c r="M25" s="45">
        <f>M21-M24</f>
        <v>10000000</v>
      </c>
    </row>
    <row r="26" spans="2:13" x14ac:dyDescent="0.3">
      <c r="B26" s="34"/>
      <c r="C26" s="34"/>
      <c r="G26" s="34"/>
      <c r="K26" s="36"/>
      <c r="L26" s="19"/>
      <c r="M26" s="20"/>
    </row>
    <row r="27" spans="2:13" x14ac:dyDescent="0.3">
      <c r="B27" s="34"/>
      <c r="C27" s="34"/>
      <c r="G27" s="34"/>
      <c r="K27" s="36"/>
      <c r="L27" s="38" t="s">
        <v>34</v>
      </c>
      <c r="M27" s="46">
        <f>M10+M21</f>
        <v>540000000</v>
      </c>
    </row>
    <row r="28" spans="2:13" x14ac:dyDescent="0.3">
      <c r="B28" s="34"/>
      <c r="C28" s="34"/>
      <c r="G28" s="34"/>
      <c r="K28" s="36"/>
      <c r="L28" s="39" t="s">
        <v>35</v>
      </c>
      <c r="M28" s="26">
        <f>M14+M24</f>
        <v>385000000</v>
      </c>
    </row>
    <row r="29" spans="2:13" x14ac:dyDescent="0.3">
      <c r="B29" s="34"/>
      <c r="C29" s="34"/>
      <c r="G29" s="34"/>
      <c r="K29" s="36"/>
      <c r="L29" s="40" t="s">
        <v>36</v>
      </c>
      <c r="M29" s="44">
        <f>M27-M28</f>
        <v>155000000</v>
      </c>
    </row>
    <row r="30" spans="2:13" x14ac:dyDescent="0.3">
      <c r="B30" s="34"/>
      <c r="C30" s="34"/>
      <c r="D30" s="34"/>
      <c r="E30" s="34"/>
      <c r="F30" s="37"/>
      <c r="G30" s="34"/>
    </row>
    <row r="31" spans="2:13" x14ac:dyDescent="0.3">
      <c r="F31" s="41"/>
    </row>
    <row r="32" spans="2:13" x14ac:dyDescent="0.3">
      <c r="F32" s="41"/>
    </row>
    <row r="33" spans="6:6" x14ac:dyDescent="0.3">
      <c r="F33" s="41"/>
    </row>
  </sheetData>
  <dataValidations count="1">
    <dataValidation type="list" allowBlank="1" showInputMessage="1" showErrorMessage="1" sqref="E4:E16" xr:uid="{EC9672D6-5878-43C9-9CF8-85FCCC789DCE}">
      <formula1>"0,1"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 Khimani</dc:creator>
  <cp:lastModifiedBy>Z Khimani</cp:lastModifiedBy>
  <dcterms:created xsi:type="dcterms:W3CDTF">2026-02-20T04:03:35Z</dcterms:created>
  <dcterms:modified xsi:type="dcterms:W3CDTF">2026-02-21T00:35:07Z</dcterms:modified>
</cp:coreProperties>
</file>